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580" windowHeight="112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<sst xmlns="http://schemas.openxmlformats.org/spreadsheetml/2006/main" count="115" uniqueCount="76">
  <si>
    <t>Heatloss Calculations</t>
  </si>
  <si>
    <t>Hall and Landing</t>
  </si>
  <si>
    <t>Lounge</t>
  </si>
  <si>
    <t>Dining Room</t>
  </si>
  <si>
    <t>Bedroom</t>
  </si>
  <si>
    <t>Bathroom</t>
  </si>
  <si>
    <t>Kitchen</t>
  </si>
  <si>
    <t>Room temp</t>
  </si>
  <si>
    <t>Air Changes</t>
  </si>
  <si>
    <t>Materials</t>
  </si>
  <si>
    <t>Typical room parameters</t>
  </si>
  <si>
    <t>Wall - outer 9" solid brick</t>
  </si>
  <si>
    <t>u-Value</t>
  </si>
  <si>
    <t>Wall - internal plaster over 4" block</t>
  </si>
  <si>
    <t>Wall - internal PB over stud</t>
  </si>
  <si>
    <t>Floor (ground) - solid concrete</t>
  </si>
  <si>
    <t>Floor - PB + joist + FB flow up</t>
  </si>
  <si>
    <t>Floor - PB + joist + FB flow down</t>
  </si>
  <si>
    <t>Roof pitched with felt + 100 insulation</t>
  </si>
  <si>
    <t>Window - wood DG</t>
  </si>
  <si>
    <t>Window - wood - low E</t>
  </si>
  <si>
    <t>Room type</t>
  </si>
  <si>
    <t>Cold</t>
  </si>
  <si>
    <t>Average</t>
  </si>
  <si>
    <t>Room</t>
  </si>
  <si>
    <t>Area</t>
  </si>
  <si>
    <t>Tdelta</t>
  </si>
  <si>
    <t>Surface</t>
  </si>
  <si>
    <t>u-value</t>
  </si>
  <si>
    <t>Front Wall</t>
  </si>
  <si>
    <t>Window</t>
  </si>
  <si>
    <t>Loss (W)</t>
  </si>
  <si>
    <t>Party Wall</t>
  </si>
  <si>
    <t>Hall Wall</t>
  </si>
  <si>
    <t>Rear Wall</t>
  </si>
  <si>
    <t>Floor</t>
  </si>
  <si>
    <t>Total</t>
  </si>
  <si>
    <t>Ceiling</t>
  </si>
  <si>
    <t>Hall</t>
  </si>
  <si>
    <t>Front wall</t>
  </si>
  <si>
    <t>Front DG</t>
  </si>
  <si>
    <t>Door single glaze</t>
  </si>
  <si>
    <t>Door</t>
  </si>
  <si>
    <t>Lounge wall</t>
  </si>
  <si>
    <t>Outside wall</t>
  </si>
  <si>
    <t>Kitchen Wall</t>
  </si>
  <si>
    <t>Diner</t>
  </si>
  <si>
    <t>Kitchen wall</t>
  </si>
  <si>
    <t>Diner wall</t>
  </si>
  <si>
    <t>hall wall</t>
  </si>
  <si>
    <t>side wall</t>
  </si>
  <si>
    <t>rear wall</t>
  </si>
  <si>
    <t>door</t>
  </si>
  <si>
    <t>Widow</t>
  </si>
  <si>
    <t>Main Bed</t>
  </si>
  <si>
    <t xml:space="preserve">Total </t>
  </si>
  <si>
    <t>Office</t>
  </si>
  <si>
    <t>Bathroom wall</t>
  </si>
  <si>
    <t>Rear window</t>
  </si>
  <si>
    <t>Sml Bed</t>
  </si>
  <si>
    <t>Bed Wall</t>
  </si>
  <si>
    <t>Land wall</t>
  </si>
  <si>
    <t>Side Wall</t>
  </si>
  <si>
    <t>land wall</t>
  </si>
  <si>
    <t>office wall</t>
  </si>
  <si>
    <t>window</t>
  </si>
  <si>
    <t>floor</t>
  </si>
  <si>
    <t>ceiling</t>
  </si>
  <si>
    <t>Ref Temp</t>
  </si>
  <si>
    <t>Wall Insulated</t>
  </si>
  <si>
    <t>Loft</t>
  </si>
  <si>
    <t>Gable end</t>
  </si>
  <si>
    <t>Party Gable</t>
  </si>
  <si>
    <t>roof</t>
  </si>
  <si>
    <t>Air Change</t>
  </si>
  <si>
    <t>Vol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</si>
</sst>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3" sqref="A13:B25"/>
    </sheetView>
  </sheetViews>
  <sheetFormatPr defaultColWidth="9.140625" defaultRowHeight="12.75"/>
  <cols>
    <col min="1" max="1" width="31.7109375" style="0" customWidth="1"/>
    <col min="2" max="2" width="16.28125" style="0" customWidth="1"/>
    <col min="3" max="3" width="16.57421875" style="0" customWidth="1"/>
  </cols>
  <sheetData>
    <row r="1" ht="18">
      <c r="A1" s="5" t="s">
        <v>0</v>
      </c>
    </row>
    <row r="3" ht="12.75">
      <c r="A3" s="4" t="s">
        <v>10</v>
      </c>
    </row>
    <row r="5" spans="1:3" ht="12.75">
      <c r="A5" s="4" t="s">
        <v>21</v>
      </c>
      <c r="B5" s="6" t="s">
        <v>7</v>
      </c>
      <c r="C5" s="6" t="s">
        <v>8</v>
      </c>
    </row>
    <row r="6" spans="1:3" ht="12.75">
      <c r="A6" t="s">
        <v>2</v>
      </c>
      <c r="B6" s="1">
        <v>21</v>
      </c>
      <c r="C6" s="1">
        <v>1</v>
      </c>
    </row>
    <row r="7" spans="1:3" ht="12.75">
      <c r="A7" t="s">
        <v>3</v>
      </c>
      <c r="B7" s="1">
        <v>21</v>
      </c>
      <c r="C7" s="1">
        <v>2</v>
      </c>
    </row>
    <row r="8" spans="1:3" ht="12.75">
      <c r="A8" t="s">
        <v>4</v>
      </c>
      <c r="B8" s="1">
        <v>18</v>
      </c>
      <c r="C8" s="1">
        <v>0.5</v>
      </c>
    </row>
    <row r="9" spans="1:3" ht="12.75">
      <c r="A9" s="3" t="s">
        <v>1</v>
      </c>
      <c r="B9" s="1">
        <v>16</v>
      </c>
      <c r="C9" s="1">
        <v>1.5</v>
      </c>
    </row>
    <row r="10" spans="1:3" ht="12.75">
      <c r="A10" t="s">
        <v>5</v>
      </c>
      <c r="B10" s="1">
        <v>22</v>
      </c>
      <c r="C10" s="1">
        <v>2</v>
      </c>
    </row>
    <row r="11" spans="1:3" ht="12.75">
      <c r="A11" t="s">
        <v>6</v>
      </c>
      <c r="B11" s="1">
        <v>18</v>
      </c>
      <c r="C11" s="1">
        <v>2</v>
      </c>
    </row>
    <row r="12" ht="12.75">
      <c r="A12" s="2"/>
    </row>
    <row r="13" spans="1:2" ht="12.75">
      <c r="A13" s="4" t="s">
        <v>9</v>
      </c>
      <c r="B13" s="4" t="s">
        <v>12</v>
      </c>
    </row>
    <row r="14" ht="12.75">
      <c r="A14" s="2"/>
    </row>
    <row r="15" spans="1:2" ht="12.75">
      <c r="A15" t="s">
        <v>11</v>
      </c>
      <c r="B15">
        <v>2.2</v>
      </c>
    </row>
    <row r="16" spans="1:2" ht="12.75">
      <c r="A16" s="3" t="s">
        <v>13</v>
      </c>
      <c r="B16">
        <v>1.2</v>
      </c>
    </row>
    <row r="17" spans="1:2" ht="12.75">
      <c r="A17" t="s">
        <v>14</v>
      </c>
      <c r="B17">
        <v>1.8</v>
      </c>
    </row>
    <row r="18" spans="1:2" ht="12.75">
      <c r="A18" t="s">
        <v>15</v>
      </c>
      <c r="B18">
        <v>0.8</v>
      </c>
    </row>
    <row r="19" spans="1:2" ht="12.75">
      <c r="A19" t="s">
        <v>16</v>
      </c>
      <c r="B19">
        <v>1.9</v>
      </c>
    </row>
    <row r="20" spans="1:2" ht="12.75">
      <c r="A20" t="s">
        <v>17</v>
      </c>
      <c r="B20">
        <v>1.5</v>
      </c>
    </row>
    <row r="21" spans="1:2" ht="12.75">
      <c r="A21" t="s">
        <v>18</v>
      </c>
      <c r="B21">
        <v>0.3</v>
      </c>
    </row>
    <row r="22" spans="1:2" ht="12.75">
      <c r="A22" t="s">
        <v>19</v>
      </c>
      <c r="B22">
        <v>2.9</v>
      </c>
    </row>
    <row r="23" spans="1:2" ht="12.75">
      <c r="A23" t="s">
        <v>20</v>
      </c>
      <c r="B23">
        <v>1.7</v>
      </c>
    </row>
    <row r="24" spans="1:2" ht="12.75">
      <c r="A24" t="s">
        <v>41</v>
      </c>
      <c r="B24">
        <v>3</v>
      </c>
    </row>
    <row r="25" spans="1:2" ht="12.75">
      <c r="A25" s="9" t="s">
        <v>69</v>
      </c>
      <c r="B25">
        <v>0.6</v>
      </c>
    </row>
    <row r="27" spans="1:2" ht="12.75">
      <c r="A27" t="s">
        <v>22</v>
      </c>
      <c r="B27">
        <v>-3</v>
      </c>
    </row>
    <row r="28" spans="1:2" ht="12.75">
      <c r="A28" t="s">
        <v>23</v>
      </c>
      <c r="B28">
        <v>10</v>
      </c>
    </row>
    <row r="29" spans="1:2" ht="12.75">
      <c r="A29" t="s">
        <v>68</v>
      </c>
      <c r="B29">
        <v>-3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C62" sqref="C62"/>
    </sheetView>
  </sheetViews>
  <sheetFormatPr defaultColWidth="9.140625" defaultRowHeight="12.75"/>
  <cols>
    <col min="2" max="2" width="17.8515625" style="0" customWidth="1"/>
    <col min="7" max="7" width="11.00390625" style="0" customWidth="1"/>
  </cols>
  <sheetData>
    <row r="1" spans="1:8" ht="12.75">
      <c r="A1" t="s">
        <v>24</v>
      </c>
      <c r="B1" t="s">
        <v>27</v>
      </c>
      <c r="C1" t="s">
        <v>25</v>
      </c>
      <c r="D1" t="s">
        <v>26</v>
      </c>
      <c r="E1" t="s">
        <v>28</v>
      </c>
      <c r="F1" t="s">
        <v>31</v>
      </c>
      <c r="G1" t="s">
        <v>74</v>
      </c>
      <c r="H1" t="s">
        <v>75</v>
      </c>
    </row>
    <row r="3" spans="1:8" ht="12.75">
      <c r="A3" t="s">
        <v>2</v>
      </c>
      <c r="B3" t="s">
        <v>29</v>
      </c>
      <c r="C3" s="7">
        <f>2.3*4-C4</f>
        <v>4.3999999999999995</v>
      </c>
      <c r="D3">
        <f>Sheet1!B6-Sheet1!B29</f>
        <v>24</v>
      </c>
      <c r="E3">
        <f>Sheet1!B15</f>
        <v>2.2</v>
      </c>
      <c r="F3" s="8">
        <f aca="true" t="shared" si="0" ref="F3:F9">C3*D3*E3</f>
        <v>232.32</v>
      </c>
      <c r="G3" s="7">
        <f>Sheet1!C6</f>
        <v>1</v>
      </c>
      <c r="H3" s="8">
        <f>C8*2.3</f>
        <v>30.934999999999995</v>
      </c>
    </row>
    <row r="4" spans="2:8" ht="12.75">
      <c r="B4" t="s">
        <v>30</v>
      </c>
      <c r="C4" s="7">
        <f>1.2*4</f>
        <v>4.8</v>
      </c>
      <c r="D4">
        <f>Sheet1!B6-Sheet1!B29</f>
        <v>24</v>
      </c>
      <c r="E4">
        <f>Sheet1!B22</f>
        <v>2.9</v>
      </c>
      <c r="F4" s="8">
        <f t="shared" si="0"/>
        <v>334.08</v>
      </c>
      <c r="G4" s="7"/>
      <c r="H4" s="8"/>
    </row>
    <row r="5" spans="2:8" ht="12.75">
      <c r="B5" t="s">
        <v>32</v>
      </c>
      <c r="C5" s="7">
        <f>3.65*2.3</f>
        <v>8.395</v>
      </c>
      <c r="D5">
        <v>0</v>
      </c>
      <c r="E5">
        <f>Sheet1!B15</f>
        <v>2.2</v>
      </c>
      <c r="F5" s="8">
        <f t="shared" si="0"/>
        <v>0</v>
      </c>
      <c r="G5" s="7"/>
      <c r="H5" s="8"/>
    </row>
    <row r="6" spans="2:8" ht="12.75">
      <c r="B6" t="s">
        <v>33</v>
      </c>
      <c r="C6" s="7">
        <f>3.65*2.3</f>
        <v>8.395</v>
      </c>
      <c r="D6">
        <f>Sheet1!B6-Sheet1!B9</f>
        <v>5</v>
      </c>
      <c r="E6">
        <f>Sheet1!B16</f>
        <v>1.2</v>
      </c>
      <c r="F6" s="8">
        <f t="shared" si="0"/>
        <v>50.36999999999999</v>
      </c>
      <c r="G6" s="7"/>
      <c r="H6" s="8"/>
    </row>
    <row r="7" spans="2:8" ht="12.75">
      <c r="B7" t="s">
        <v>34</v>
      </c>
      <c r="C7" s="7">
        <f>3*2.3</f>
        <v>6.8999999999999995</v>
      </c>
      <c r="D7">
        <f>Sheet1!B6-Sheet1!B7</f>
        <v>0</v>
      </c>
      <c r="E7">
        <f>Sheet1!B16</f>
        <v>1.2</v>
      </c>
      <c r="F7" s="8">
        <f t="shared" si="0"/>
        <v>0</v>
      </c>
      <c r="G7" s="7"/>
      <c r="H7" s="8"/>
    </row>
    <row r="8" spans="2:8" ht="12.75">
      <c r="B8" t="s">
        <v>35</v>
      </c>
      <c r="C8" s="7">
        <f>3.65*3+2.5</f>
        <v>13.45</v>
      </c>
      <c r="D8">
        <f>Sheet1!B6-Sheet1!B29</f>
        <v>24</v>
      </c>
      <c r="E8">
        <f>Sheet1!B19</f>
        <v>1.9</v>
      </c>
      <c r="F8" s="8">
        <f t="shared" si="0"/>
        <v>613.3199999999999</v>
      </c>
      <c r="G8" s="7"/>
      <c r="H8" s="8"/>
    </row>
    <row r="9" spans="2:8" ht="12.75">
      <c r="B9" t="s">
        <v>37</v>
      </c>
      <c r="C9" s="7">
        <f>3.65*3+2.5</f>
        <v>13.45</v>
      </c>
      <c r="D9">
        <f>Sheet1!B6-Sheet1!B8</f>
        <v>3</v>
      </c>
      <c r="E9">
        <f>Sheet1!B19</f>
        <v>1.9</v>
      </c>
      <c r="F9" s="8">
        <f t="shared" si="0"/>
        <v>76.66499999999999</v>
      </c>
      <c r="G9" s="7"/>
      <c r="H9" s="8"/>
    </row>
    <row r="10" spans="3:8" ht="12.75">
      <c r="C10" s="7"/>
      <c r="F10" s="8"/>
      <c r="G10" s="7"/>
      <c r="H10" s="8"/>
    </row>
    <row r="11" spans="3:9" ht="12.75">
      <c r="C11" s="7"/>
      <c r="E11" t="s">
        <v>36</v>
      </c>
      <c r="F11" s="8">
        <f>SUM(F3:F9)</f>
        <v>1306.7549999999999</v>
      </c>
      <c r="G11" s="8">
        <f>0.36*D3*G3*H3</f>
        <v>267.2784</v>
      </c>
      <c r="H11" s="8"/>
      <c r="I11" s="8">
        <f>F11+G11</f>
        <v>1574.0333999999998</v>
      </c>
    </row>
    <row r="12" spans="3:8" ht="12.75">
      <c r="C12" s="7"/>
      <c r="F12" s="8"/>
      <c r="G12" s="7"/>
      <c r="H12" s="8"/>
    </row>
    <row r="13" spans="1:8" ht="12.75">
      <c r="A13" t="s">
        <v>38</v>
      </c>
      <c r="B13" t="s">
        <v>39</v>
      </c>
      <c r="C13" s="7">
        <f>1*2.3</f>
        <v>2.3</v>
      </c>
      <c r="D13">
        <f>Sheet1!B9-Sheet1!B29</f>
        <v>19</v>
      </c>
      <c r="E13">
        <f>Sheet1!B15</f>
        <v>2.2</v>
      </c>
      <c r="F13" s="8">
        <f aca="true" t="shared" si="1" ref="F13:F20">C13*D13*E13</f>
        <v>96.14</v>
      </c>
      <c r="G13" s="7">
        <f>Sheet1!C9</f>
        <v>1.5</v>
      </c>
      <c r="H13" s="8">
        <f>C19*2.3</f>
        <v>20.7</v>
      </c>
    </row>
    <row r="14" spans="2:8" ht="12.75">
      <c r="B14" t="s">
        <v>40</v>
      </c>
      <c r="C14" s="7">
        <v>1.2</v>
      </c>
      <c r="D14">
        <f>Sheet1!B9-Sheet1!B29</f>
        <v>19</v>
      </c>
      <c r="E14">
        <f>Sheet1!B22</f>
        <v>2.9</v>
      </c>
      <c r="F14" s="8">
        <f t="shared" si="1"/>
        <v>66.12</v>
      </c>
      <c r="G14" s="7"/>
      <c r="H14" s="8"/>
    </row>
    <row r="15" spans="2:8" ht="12.75">
      <c r="B15" t="s">
        <v>42</v>
      </c>
      <c r="C15" s="7">
        <f>0.75*2</f>
        <v>1.5</v>
      </c>
      <c r="D15">
        <f>Sheet1!B9-Sheet1!B29</f>
        <v>19</v>
      </c>
      <c r="E15">
        <f>Sheet1!B24</f>
        <v>3</v>
      </c>
      <c r="F15" s="8">
        <f t="shared" si="1"/>
        <v>85.5</v>
      </c>
      <c r="G15" s="7"/>
      <c r="H15" s="8"/>
    </row>
    <row r="16" spans="2:8" ht="12.75">
      <c r="B16" t="s">
        <v>43</v>
      </c>
      <c r="C16" s="7">
        <v>10</v>
      </c>
      <c r="D16">
        <f>Sheet1!B9-Sheet1!B6</f>
        <v>-5</v>
      </c>
      <c r="E16">
        <f>Sheet1!B16</f>
        <v>1.2</v>
      </c>
      <c r="F16" s="8">
        <f t="shared" si="1"/>
        <v>-60</v>
      </c>
      <c r="G16" s="7"/>
      <c r="H16" s="8"/>
    </row>
    <row r="17" spans="2:8" ht="12.75">
      <c r="B17" t="s">
        <v>44</v>
      </c>
      <c r="C17" s="7">
        <f>8.4*2</f>
        <v>16.8</v>
      </c>
      <c r="D17">
        <f>Sheet1!B9-Sheet1!B29</f>
        <v>19</v>
      </c>
      <c r="E17">
        <f>Sheet1!B15</f>
        <v>2.2</v>
      </c>
      <c r="F17" s="8">
        <f t="shared" si="1"/>
        <v>702.24</v>
      </c>
      <c r="G17" s="7"/>
      <c r="H17" s="8"/>
    </row>
    <row r="18" spans="2:8" ht="12.75">
      <c r="B18" t="s">
        <v>45</v>
      </c>
      <c r="C18" s="7">
        <v>5</v>
      </c>
      <c r="D18">
        <f>Sheet1!B9-Sheet1!B11</f>
        <v>-2</v>
      </c>
      <c r="E18">
        <f>Sheet1!B16</f>
        <v>1.2</v>
      </c>
      <c r="F18" s="8">
        <f t="shared" si="1"/>
        <v>-12</v>
      </c>
      <c r="G18" s="7"/>
      <c r="H18" s="8"/>
    </row>
    <row r="19" spans="2:8" ht="12.75">
      <c r="B19" t="s">
        <v>35</v>
      </c>
      <c r="C19" s="7">
        <v>9</v>
      </c>
      <c r="D19">
        <f>Sheet1!B9-Sheet1!B29</f>
        <v>19</v>
      </c>
      <c r="E19">
        <f>Sheet1!B18</f>
        <v>0.8</v>
      </c>
      <c r="F19" s="8">
        <f t="shared" si="1"/>
        <v>136.8</v>
      </c>
      <c r="G19" s="7"/>
      <c r="H19" s="8"/>
    </row>
    <row r="20" spans="2:8" ht="12.75">
      <c r="B20" t="s">
        <v>37</v>
      </c>
      <c r="C20" s="7">
        <v>9</v>
      </c>
      <c r="D20">
        <v>0</v>
      </c>
      <c r="E20">
        <f>Sheet1!B19</f>
        <v>1.9</v>
      </c>
      <c r="F20" s="8">
        <f t="shared" si="1"/>
        <v>0</v>
      </c>
      <c r="G20" s="7"/>
      <c r="H20" s="8"/>
    </row>
    <row r="21" spans="3:8" ht="12.75">
      <c r="C21" s="7"/>
      <c r="F21" s="8"/>
      <c r="G21" s="7"/>
      <c r="H21" s="8"/>
    </row>
    <row r="22" spans="3:9" ht="12.75">
      <c r="C22" s="7"/>
      <c r="E22" t="s">
        <v>36</v>
      </c>
      <c r="F22" s="8">
        <f>SUM(F13:F20)</f>
        <v>1014.8</v>
      </c>
      <c r="G22" s="8">
        <f>0.36*D13*G13*H13</f>
        <v>212.38199999999998</v>
      </c>
      <c r="H22" s="8"/>
      <c r="I22" s="8">
        <f>F22+G22</f>
        <v>1227.182</v>
      </c>
    </row>
    <row r="23" spans="3:8" ht="12.75">
      <c r="C23" s="7"/>
      <c r="F23" s="8"/>
      <c r="G23" s="7"/>
      <c r="H23" s="8"/>
    </row>
    <row r="24" spans="1:8" ht="12.75">
      <c r="A24" t="s">
        <v>46</v>
      </c>
      <c r="B24" t="s">
        <v>43</v>
      </c>
      <c r="C24" s="7">
        <v>6.9</v>
      </c>
      <c r="D24">
        <f>Sheet1!B7-Sheet1!B6</f>
        <v>0</v>
      </c>
      <c r="E24">
        <f>Sheet1!B16</f>
        <v>1.2</v>
      </c>
      <c r="F24" s="8">
        <f aca="true" t="shared" si="2" ref="F24:F29">C24*D24*E24</f>
        <v>0</v>
      </c>
      <c r="G24" s="7">
        <f>Sheet1!C7</f>
        <v>2</v>
      </c>
      <c r="H24" s="8">
        <f>C27*2.3</f>
        <v>25.184999999999995</v>
      </c>
    </row>
    <row r="25" spans="2:8" ht="12.75">
      <c r="B25" t="s">
        <v>32</v>
      </c>
      <c r="C25" s="7">
        <f>3.65*2.3</f>
        <v>8.395</v>
      </c>
      <c r="D25">
        <f>Sheet1!B7-Sheet1!B7</f>
        <v>0</v>
      </c>
      <c r="E25">
        <f>Sheet1!B15</f>
        <v>2.2</v>
      </c>
      <c r="F25" s="8">
        <f t="shared" si="2"/>
        <v>0</v>
      </c>
      <c r="G25" s="7"/>
      <c r="H25" s="8"/>
    </row>
    <row r="26" spans="2:8" ht="12.75">
      <c r="B26" t="s">
        <v>34</v>
      </c>
      <c r="C26" s="7">
        <v>7.6</v>
      </c>
      <c r="D26">
        <f>Sheet1!B7-Sheet1!B29</f>
        <v>24</v>
      </c>
      <c r="E26">
        <f>Sheet1!B22</f>
        <v>2.9</v>
      </c>
      <c r="F26" s="8">
        <f t="shared" si="2"/>
        <v>528.9599999999999</v>
      </c>
      <c r="G26" s="7"/>
      <c r="H26" s="8"/>
    </row>
    <row r="27" spans="2:8" ht="12.75">
      <c r="B27" t="s">
        <v>35</v>
      </c>
      <c r="C27" s="7">
        <f>3.65*3</f>
        <v>10.95</v>
      </c>
      <c r="D27">
        <f>Sheet1!B7-Sheet1!B29</f>
        <v>24</v>
      </c>
      <c r="E27">
        <f>Sheet1!B18</f>
        <v>0.8</v>
      </c>
      <c r="F27" s="8">
        <f t="shared" si="2"/>
        <v>210.23999999999998</v>
      </c>
      <c r="G27" s="7"/>
      <c r="H27" s="8"/>
    </row>
    <row r="28" spans="2:8" ht="12.75">
      <c r="B28" t="s">
        <v>37</v>
      </c>
      <c r="C28" s="7">
        <f>3.65*3</f>
        <v>10.95</v>
      </c>
      <c r="D28">
        <f>Sheet1!B7-Sheet1!B8</f>
        <v>3</v>
      </c>
      <c r="E28">
        <f>Sheet1!B19</f>
        <v>1.9</v>
      </c>
      <c r="F28" s="8">
        <f t="shared" si="2"/>
        <v>62.414999999999985</v>
      </c>
      <c r="G28" s="7"/>
      <c r="H28" s="8"/>
    </row>
    <row r="29" spans="2:8" ht="12.75">
      <c r="B29" t="s">
        <v>47</v>
      </c>
      <c r="C29" s="7">
        <f>2.3*3.2</f>
        <v>7.359999999999999</v>
      </c>
      <c r="D29">
        <f>Sheet1!B7-Sheet1!B11</f>
        <v>3</v>
      </c>
      <c r="E29">
        <f>Sheet1!B17</f>
        <v>1.8</v>
      </c>
      <c r="F29" s="8">
        <f t="shared" si="2"/>
        <v>39.744</v>
      </c>
      <c r="G29" s="7"/>
      <c r="H29" s="8"/>
    </row>
    <row r="30" spans="3:8" ht="12.75">
      <c r="C30" s="7"/>
      <c r="F30" s="8"/>
      <c r="G30" s="7"/>
      <c r="H30" s="8"/>
    </row>
    <row r="31" spans="3:9" ht="12.75">
      <c r="C31" s="7"/>
      <c r="E31" t="s">
        <v>36</v>
      </c>
      <c r="F31" s="8">
        <f>SUM(F24:F29)</f>
        <v>841.3589999999999</v>
      </c>
      <c r="G31" s="8">
        <f>0.36*D26*G24*H24</f>
        <v>435.19679999999994</v>
      </c>
      <c r="H31" s="8"/>
      <c r="I31" s="8">
        <f>F31+G31</f>
        <v>1276.5557999999999</v>
      </c>
    </row>
    <row r="32" spans="3:8" ht="12.75">
      <c r="C32" s="7"/>
      <c r="G32" s="7"/>
      <c r="H32" s="8"/>
    </row>
    <row r="33" spans="1:8" ht="12.75">
      <c r="A33" t="s">
        <v>6</v>
      </c>
      <c r="B33" t="s">
        <v>48</v>
      </c>
      <c r="C33" s="7">
        <v>7.36</v>
      </c>
      <c r="D33">
        <f>Sheet1!B11-Sheet1!B7</f>
        <v>-3</v>
      </c>
      <c r="E33">
        <f>Sheet1!B17</f>
        <v>1.8</v>
      </c>
      <c r="F33" s="8">
        <f aca="true" t="shared" si="3" ref="F33:F40">C33*D33*E33</f>
        <v>-39.74400000000001</v>
      </c>
      <c r="G33" s="7">
        <f>Sheet1!C11</f>
        <v>2</v>
      </c>
      <c r="H33" s="8">
        <f>C38*2.3</f>
        <v>16.743999999999996</v>
      </c>
    </row>
    <row r="34" spans="2:8" ht="12.75">
      <c r="B34" t="s">
        <v>49</v>
      </c>
      <c r="C34" s="7">
        <v>5</v>
      </c>
      <c r="D34">
        <f>Sheet1!B11-Sheet1!B9</f>
        <v>2</v>
      </c>
      <c r="E34">
        <f>Sheet1!B16</f>
        <v>1.2</v>
      </c>
      <c r="F34" s="8">
        <f t="shared" si="3"/>
        <v>12</v>
      </c>
      <c r="G34" s="7"/>
      <c r="H34" s="8"/>
    </row>
    <row r="35" spans="2:8" ht="12.75">
      <c r="B35" t="s">
        <v>50</v>
      </c>
      <c r="C35" s="7">
        <f>2.8*2.3</f>
        <v>6.4399999999999995</v>
      </c>
      <c r="D35">
        <f>Sheet1!B11-Sheet1!B29</f>
        <v>21</v>
      </c>
      <c r="E35">
        <f>Sheet1!B15</f>
        <v>2.2</v>
      </c>
      <c r="F35" s="8">
        <f t="shared" si="3"/>
        <v>297.52799999999996</v>
      </c>
      <c r="G35" s="7"/>
      <c r="H35" s="8"/>
    </row>
    <row r="36" spans="2:8" ht="12.75">
      <c r="B36" t="s">
        <v>51</v>
      </c>
      <c r="C36" s="7">
        <v>3</v>
      </c>
      <c r="D36">
        <f>Sheet1!B11-Sheet1!B29</f>
        <v>21</v>
      </c>
      <c r="E36">
        <f>Sheet1!B15</f>
        <v>2.2</v>
      </c>
      <c r="F36" s="8">
        <f t="shared" si="3"/>
        <v>138.60000000000002</v>
      </c>
      <c r="G36" s="7"/>
      <c r="H36" s="8"/>
    </row>
    <row r="37" spans="2:8" ht="12.75">
      <c r="B37" t="s">
        <v>52</v>
      </c>
      <c r="C37" s="7">
        <v>1.5</v>
      </c>
      <c r="D37">
        <f>Sheet1!B11-Sheet1!B29</f>
        <v>21</v>
      </c>
      <c r="E37">
        <f>Sheet1!B24</f>
        <v>3</v>
      </c>
      <c r="F37" s="8">
        <f t="shared" si="3"/>
        <v>94.5</v>
      </c>
      <c r="G37" s="7"/>
      <c r="H37" s="8"/>
    </row>
    <row r="38" spans="2:8" ht="12.75">
      <c r="B38" t="s">
        <v>35</v>
      </c>
      <c r="C38" s="7">
        <f>2.8*2.6</f>
        <v>7.279999999999999</v>
      </c>
      <c r="D38">
        <f>Sheet1!B11-Sheet1!B29</f>
        <v>21</v>
      </c>
      <c r="E38">
        <f>Sheet1!B18</f>
        <v>0.8</v>
      </c>
      <c r="F38" s="8">
        <f t="shared" si="3"/>
        <v>122.304</v>
      </c>
      <c r="G38" s="7"/>
      <c r="H38" s="8"/>
    </row>
    <row r="39" spans="2:8" ht="12.75">
      <c r="B39" t="s">
        <v>37</v>
      </c>
      <c r="C39" s="7">
        <f>2.8*2.6</f>
        <v>7.279999999999999</v>
      </c>
      <c r="D39">
        <f>Sheet1!B11-Sheet1!B29</f>
        <v>21</v>
      </c>
      <c r="E39">
        <f>Sheet1!B19</f>
        <v>1.9</v>
      </c>
      <c r="F39" s="8">
        <f t="shared" si="3"/>
        <v>290.472</v>
      </c>
      <c r="G39" s="7"/>
      <c r="H39" s="8"/>
    </row>
    <row r="40" spans="2:8" ht="12.75">
      <c r="B40" t="s">
        <v>53</v>
      </c>
      <c r="C40" s="7">
        <v>0.5</v>
      </c>
      <c r="D40">
        <f>Sheet1!B11-Sheet1!B29</f>
        <v>21</v>
      </c>
      <c r="E40">
        <f>Sheet1!B22</f>
        <v>2.9</v>
      </c>
      <c r="F40" s="8">
        <f t="shared" si="3"/>
        <v>30.45</v>
      </c>
      <c r="G40" s="7"/>
      <c r="H40" s="8"/>
    </row>
    <row r="41" spans="3:8" ht="12.75">
      <c r="C41" s="7"/>
      <c r="G41" s="7"/>
      <c r="H41" s="8"/>
    </row>
    <row r="42" spans="3:9" ht="12.75">
      <c r="C42" s="7"/>
      <c r="E42" t="s">
        <v>36</v>
      </c>
      <c r="F42" s="8">
        <f>SUM(F33:F40)</f>
        <v>946.11</v>
      </c>
      <c r="G42" s="8">
        <f>0.36*D35*G33*H33</f>
        <v>253.16927999999993</v>
      </c>
      <c r="H42" s="8"/>
      <c r="I42" s="8">
        <f>F42+G42</f>
        <v>1199.27928</v>
      </c>
    </row>
    <row r="43" spans="3:8" ht="12.75">
      <c r="C43" s="7"/>
      <c r="G43" s="7"/>
      <c r="H43" s="8"/>
    </row>
    <row r="44" spans="1:8" ht="12.75">
      <c r="A44" t="s">
        <v>54</v>
      </c>
      <c r="B44" t="s">
        <v>29</v>
      </c>
      <c r="C44" s="7">
        <f>2.3*4-C45</f>
        <v>4.3999999999999995</v>
      </c>
      <c r="D44">
        <f>Sheet1!B8-Sheet1!B29</f>
        <v>21</v>
      </c>
      <c r="E44">
        <f>Sheet1!B15</f>
        <v>2.2</v>
      </c>
      <c r="F44" s="8">
        <f aca="true" t="shared" si="4" ref="F44:F50">C44*D44*E44</f>
        <v>203.28</v>
      </c>
      <c r="G44" s="7">
        <f>Sheet1!C8</f>
        <v>0.5</v>
      </c>
      <c r="H44" s="8">
        <f>C49*2.3</f>
        <v>30.934999999999995</v>
      </c>
    </row>
    <row r="45" spans="2:8" ht="12.75">
      <c r="B45" t="s">
        <v>30</v>
      </c>
      <c r="C45" s="7">
        <f>1.2*4</f>
        <v>4.8</v>
      </c>
      <c r="D45">
        <f>Sheet1!B8-Sheet1!B29</f>
        <v>21</v>
      </c>
      <c r="E45">
        <f>Sheet1!B22</f>
        <v>2.9</v>
      </c>
      <c r="F45" s="8">
        <f t="shared" si="4"/>
        <v>292.32</v>
      </c>
      <c r="G45" s="7"/>
      <c r="H45" s="8"/>
    </row>
    <row r="46" spans="2:8" ht="12.75">
      <c r="B46" t="s">
        <v>32</v>
      </c>
      <c r="C46" s="7">
        <f>3.65*2.3</f>
        <v>8.395</v>
      </c>
      <c r="D46">
        <v>0</v>
      </c>
      <c r="E46">
        <f>Sheet1!B15</f>
        <v>2.2</v>
      </c>
      <c r="F46" s="8">
        <f t="shared" si="4"/>
        <v>0</v>
      </c>
      <c r="G46" s="7"/>
      <c r="H46" s="8"/>
    </row>
    <row r="47" spans="2:8" ht="12.75">
      <c r="B47" t="s">
        <v>33</v>
      </c>
      <c r="C47" s="7">
        <f>3.65*2.3</f>
        <v>8.395</v>
      </c>
      <c r="D47">
        <v>0</v>
      </c>
      <c r="E47">
        <f>Sheet1!B16</f>
        <v>1.2</v>
      </c>
      <c r="F47" s="8">
        <f t="shared" si="4"/>
        <v>0</v>
      </c>
      <c r="G47" s="7"/>
      <c r="H47" s="8"/>
    </row>
    <row r="48" spans="2:8" ht="12.75">
      <c r="B48" t="s">
        <v>34</v>
      </c>
      <c r="C48" s="7">
        <f>3*2.3</f>
        <v>6.8999999999999995</v>
      </c>
      <c r="D48">
        <v>0</v>
      </c>
      <c r="E48">
        <f>Sheet1!B16</f>
        <v>1.2</v>
      </c>
      <c r="F48" s="8">
        <f t="shared" si="4"/>
        <v>0</v>
      </c>
      <c r="G48" s="7"/>
      <c r="H48" s="8"/>
    </row>
    <row r="49" spans="2:8" ht="12.75">
      <c r="B49" t="s">
        <v>35</v>
      </c>
      <c r="C49" s="7">
        <f>3.65*3+2.5</f>
        <v>13.45</v>
      </c>
      <c r="D49">
        <f>Sheet1!B8-Sheet1!B6</f>
        <v>-3</v>
      </c>
      <c r="E49">
        <f>Sheet1!B20</f>
        <v>1.5</v>
      </c>
      <c r="F49" s="8">
        <f t="shared" si="4"/>
        <v>-60.52499999999999</v>
      </c>
      <c r="G49" s="7"/>
      <c r="H49" s="8"/>
    </row>
    <row r="50" spans="2:8" ht="12.75">
      <c r="B50" t="s">
        <v>37</v>
      </c>
      <c r="C50" s="7">
        <f>3.65*3+2.5</f>
        <v>13.45</v>
      </c>
      <c r="D50">
        <v>0</v>
      </c>
      <c r="E50">
        <f>Sheet1!B19</f>
        <v>1.9</v>
      </c>
      <c r="F50" s="8">
        <f t="shared" si="4"/>
        <v>0</v>
      </c>
      <c r="G50" s="7"/>
      <c r="H50" s="8"/>
    </row>
    <row r="51" spans="7:8" ht="12.75">
      <c r="G51" s="7"/>
      <c r="H51" s="8"/>
    </row>
    <row r="52" spans="5:9" ht="12.75">
      <c r="E52" t="s">
        <v>55</v>
      </c>
      <c r="F52" s="8">
        <f>SUM(F44:F50)</f>
        <v>435.07500000000005</v>
      </c>
      <c r="G52" s="8">
        <f>0.36*D44*G44*H44</f>
        <v>116.93429999999998</v>
      </c>
      <c r="H52" s="8"/>
      <c r="I52" s="8">
        <f>F52+G52</f>
        <v>552.0093</v>
      </c>
    </row>
    <row r="53" spans="7:8" ht="12.75">
      <c r="G53" s="7"/>
      <c r="H53" s="8"/>
    </row>
    <row r="54" spans="1:8" ht="12.75">
      <c r="A54" t="s">
        <v>56</v>
      </c>
      <c r="B54" t="s">
        <v>39</v>
      </c>
      <c r="C54">
        <v>6.9</v>
      </c>
      <c r="D54">
        <v>0</v>
      </c>
      <c r="E54">
        <f>Sheet1!B16</f>
        <v>1.2</v>
      </c>
      <c r="F54" s="8">
        <f aca="true" t="shared" si="5" ref="F54:F60">C54*D54*E54</f>
        <v>0</v>
      </c>
      <c r="G54" s="7">
        <f>Sheet1!C8</f>
        <v>0.5</v>
      </c>
      <c r="H54" s="8">
        <f>C58*2.3</f>
        <v>25.184999999999995</v>
      </c>
    </row>
    <row r="55" spans="2:8" ht="12.75">
      <c r="B55" t="s">
        <v>32</v>
      </c>
      <c r="C55">
        <v>8.4</v>
      </c>
      <c r="D55">
        <v>0</v>
      </c>
      <c r="E55">
        <f>Sheet1!B15</f>
        <v>2.2</v>
      </c>
      <c r="F55" s="8">
        <f t="shared" si="5"/>
        <v>0</v>
      </c>
      <c r="G55" s="7"/>
      <c r="H55" s="8"/>
    </row>
    <row r="56" spans="2:8" ht="12.75">
      <c r="B56" t="s">
        <v>34</v>
      </c>
      <c r="C56">
        <f>7.6-3</f>
        <v>4.6</v>
      </c>
      <c r="D56">
        <f>Sheet1!B8-Sheet1!B29</f>
        <v>21</v>
      </c>
      <c r="E56">
        <f>Sheet1!B15</f>
        <v>2.2</v>
      </c>
      <c r="F56" s="8">
        <f t="shared" si="5"/>
        <v>212.52</v>
      </c>
      <c r="G56" s="7"/>
      <c r="H56" s="8"/>
    </row>
    <row r="57" spans="2:8" ht="12.75">
      <c r="B57" t="s">
        <v>58</v>
      </c>
      <c r="C57">
        <v>3</v>
      </c>
      <c r="D57">
        <f>Sheet1!B8-Sheet1!B29</f>
        <v>21</v>
      </c>
      <c r="E57">
        <f>Sheet1!B22</f>
        <v>2.9</v>
      </c>
      <c r="F57" s="8">
        <f t="shared" si="5"/>
        <v>182.7</v>
      </c>
      <c r="G57" s="7"/>
      <c r="H57" s="8"/>
    </row>
    <row r="58" spans="2:8" ht="12.75">
      <c r="B58" t="s">
        <v>35</v>
      </c>
      <c r="C58">
        <v>10.95</v>
      </c>
      <c r="D58">
        <f>Sheet1!B8-Sheet1!B7</f>
        <v>-3</v>
      </c>
      <c r="E58">
        <f>Sheet1!B20</f>
        <v>1.5</v>
      </c>
      <c r="F58" s="8">
        <f t="shared" si="5"/>
        <v>-49.27499999999999</v>
      </c>
      <c r="G58" s="7"/>
      <c r="H58" s="8"/>
    </row>
    <row r="59" spans="2:8" ht="12.75">
      <c r="B59" t="s">
        <v>37</v>
      </c>
      <c r="C59">
        <v>10.95</v>
      </c>
      <c r="D59">
        <v>0</v>
      </c>
      <c r="E59">
        <f>Sheet1!B19</f>
        <v>1.9</v>
      </c>
      <c r="F59" s="8">
        <f t="shared" si="5"/>
        <v>0</v>
      </c>
      <c r="G59" s="7"/>
      <c r="H59" s="8"/>
    </row>
    <row r="60" spans="2:8" ht="12.75">
      <c r="B60" t="s">
        <v>57</v>
      </c>
      <c r="C60">
        <v>8.4</v>
      </c>
      <c r="D60">
        <f>Sheet1!B8-Sheet1!B10</f>
        <v>-4</v>
      </c>
      <c r="E60">
        <f>Sheet1!B16</f>
        <v>1.2</v>
      </c>
      <c r="F60" s="8">
        <f t="shared" si="5"/>
        <v>-40.32</v>
      </c>
      <c r="G60" s="7"/>
      <c r="H60" s="8"/>
    </row>
    <row r="61" spans="7:8" ht="12.75">
      <c r="G61" s="7"/>
      <c r="H61" s="8"/>
    </row>
    <row r="62" spans="5:9" ht="12.75">
      <c r="E62" t="s">
        <v>55</v>
      </c>
      <c r="F62" s="8">
        <f>SUM(F54:F60)</f>
        <v>305.62500000000006</v>
      </c>
      <c r="G62" s="8">
        <f>0.36*D56*G54*H54</f>
        <v>95.19929999999998</v>
      </c>
      <c r="H62" s="8"/>
      <c r="I62" s="8">
        <f>F62+G62</f>
        <v>400.82430000000005</v>
      </c>
    </row>
    <row r="63" spans="7:8" ht="12.75">
      <c r="G63" s="7"/>
      <c r="H63" s="8"/>
    </row>
    <row r="64" spans="1:8" ht="12.75">
      <c r="A64" t="s">
        <v>59</v>
      </c>
      <c r="B64" t="s">
        <v>60</v>
      </c>
      <c r="C64">
        <f>2.8*2.3</f>
        <v>6.4399999999999995</v>
      </c>
      <c r="D64">
        <v>0</v>
      </c>
      <c r="E64">
        <f>Sheet1!B16</f>
        <v>1.2</v>
      </c>
      <c r="F64" s="8">
        <f aca="true" t="shared" si="6" ref="F64:F70">C64*D64*E64</f>
        <v>0</v>
      </c>
      <c r="G64" s="7">
        <f>Sheet1!C8</f>
        <v>0.5</v>
      </c>
      <c r="H64" s="8">
        <f>C69*2.3</f>
        <v>13.524</v>
      </c>
    </row>
    <row r="65" spans="2:8" ht="12.75">
      <c r="B65" t="s">
        <v>61</v>
      </c>
      <c r="C65">
        <f>2.1*2.3</f>
        <v>4.83</v>
      </c>
      <c r="D65">
        <f>Sheet1!B8-Sheet1!B9</f>
        <v>2</v>
      </c>
      <c r="E65">
        <f>Sheet1!B16</f>
        <v>1.2</v>
      </c>
      <c r="F65" s="8">
        <f t="shared" si="6"/>
        <v>11.592</v>
      </c>
      <c r="G65" s="7"/>
      <c r="H65" s="8"/>
    </row>
    <row r="66" spans="2:8" ht="12.75">
      <c r="B66" t="s">
        <v>29</v>
      </c>
      <c r="C66">
        <f>C65-1.2</f>
        <v>3.63</v>
      </c>
      <c r="D66">
        <f>Sheet1!B8-Sheet1!B29</f>
        <v>21</v>
      </c>
      <c r="E66">
        <f>Sheet1!B15</f>
        <v>2.2</v>
      </c>
      <c r="F66" s="8">
        <f t="shared" si="6"/>
        <v>167.70600000000002</v>
      </c>
      <c r="G66" s="7"/>
      <c r="H66" s="8"/>
    </row>
    <row r="67" spans="2:8" ht="12.75">
      <c r="B67" t="s">
        <v>30</v>
      </c>
      <c r="C67">
        <v>1.2</v>
      </c>
      <c r="D67">
        <f>Sheet1!B8-Sheet1!B29</f>
        <v>21</v>
      </c>
      <c r="E67">
        <f>Sheet1!B22</f>
        <v>2.9</v>
      </c>
      <c r="F67" s="8">
        <f t="shared" si="6"/>
        <v>73.08</v>
      </c>
      <c r="G67" s="7"/>
      <c r="H67" s="8"/>
    </row>
    <row r="68" spans="2:8" ht="12.75">
      <c r="B68" t="s">
        <v>62</v>
      </c>
      <c r="C68">
        <v>6.44</v>
      </c>
      <c r="D68">
        <f>Sheet1!B8-Sheet1!B29</f>
        <v>21</v>
      </c>
      <c r="E68">
        <f>Sheet1!B15</f>
        <v>2.2</v>
      </c>
      <c r="F68" s="8">
        <f t="shared" si="6"/>
        <v>297.528</v>
      </c>
      <c r="G68" s="7"/>
      <c r="H68" s="8"/>
    </row>
    <row r="69" spans="2:8" ht="12.75">
      <c r="B69" t="s">
        <v>35</v>
      </c>
      <c r="C69">
        <f>2.8*2.1</f>
        <v>5.88</v>
      </c>
      <c r="D69">
        <f>Sheet1!B8-Sheet1!B9</f>
        <v>2</v>
      </c>
      <c r="E69">
        <f>Sheet1!B20</f>
        <v>1.5</v>
      </c>
      <c r="F69" s="8">
        <f t="shared" si="6"/>
        <v>17.64</v>
      </c>
      <c r="G69" s="7"/>
      <c r="H69" s="8"/>
    </row>
    <row r="70" spans="2:8" ht="12.75">
      <c r="B70" t="s">
        <v>37</v>
      </c>
      <c r="C70">
        <f>2.8*2.1</f>
        <v>5.88</v>
      </c>
      <c r="D70">
        <v>0</v>
      </c>
      <c r="E70">
        <f>Sheet1!B19</f>
        <v>1.9</v>
      </c>
      <c r="F70" s="8">
        <f t="shared" si="6"/>
        <v>0</v>
      </c>
      <c r="G70" s="7"/>
      <c r="H70" s="8"/>
    </row>
    <row r="71" spans="7:8" ht="12.75">
      <c r="G71" s="7"/>
      <c r="H71" s="8"/>
    </row>
    <row r="72" spans="5:9" ht="12.75">
      <c r="E72" t="s">
        <v>36</v>
      </c>
      <c r="F72" s="8">
        <f>SUM(F64:F70)</f>
        <v>567.546</v>
      </c>
      <c r="G72" s="8">
        <f>0.36*D66*G64*H64</f>
        <v>51.12071999999999</v>
      </c>
      <c r="H72" s="8"/>
      <c r="I72" s="8">
        <f>F72+G72</f>
        <v>618.66672</v>
      </c>
    </row>
    <row r="73" spans="7:8" ht="12.75">
      <c r="G73" s="7"/>
      <c r="H73" s="8"/>
    </row>
    <row r="74" spans="1:8" ht="12.75">
      <c r="A74" t="s">
        <v>5</v>
      </c>
      <c r="B74" t="s">
        <v>63</v>
      </c>
      <c r="C74">
        <f>2.1*2.3</f>
        <v>4.83</v>
      </c>
      <c r="D74">
        <f>Sheet1!B10-Sheet1!B9</f>
        <v>6</v>
      </c>
      <c r="E74">
        <f>Sheet1!B16</f>
        <v>1.2</v>
      </c>
      <c r="F74" s="8">
        <f aca="true" t="shared" si="7" ref="F74:F80">C74*D74*E74</f>
        <v>34.775999999999996</v>
      </c>
      <c r="G74" s="7">
        <f>Sheet1!C8</f>
        <v>0.5</v>
      </c>
      <c r="H74" s="8">
        <f>C79*2.3</f>
        <v>9.66</v>
      </c>
    </row>
    <row r="75" spans="2:8" ht="12.75">
      <c r="B75" t="s">
        <v>64</v>
      </c>
      <c r="C75">
        <f>2*2.3</f>
        <v>4.6</v>
      </c>
      <c r="D75">
        <f>Sheet1!B10-Sheet1!B8</f>
        <v>4</v>
      </c>
      <c r="E75">
        <f>Sheet1!B16</f>
        <v>1.2</v>
      </c>
      <c r="F75" s="8">
        <f t="shared" si="7"/>
        <v>22.08</v>
      </c>
      <c r="G75" s="7"/>
      <c r="H75" s="8"/>
    </row>
    <row r="76" spans="2:8" ht="12.75">
      <c r="B76" t="s">
        <v>50</v>
      </c>
      <c r="C76">
        <f>2*2.3</f>
        <v>4.6</v>
      </c>
      <c r="D76">
        <f>Sheet1!B10-Sheet1!B29</f>
        <v>25</v>
      </c>
      <c r="E76">
        <f>Sheet1!B15</f>
        <v>2.2</v>
      </c>
      <c r="F76" s="8">
        <f t="shared" si="7"/>
        <v>253</v>
      </c>
      <c r="G76" s="7"/>
      <c r="H76" s="8"/>
    </row>
    <row r="77" spans="2:8" ht="12.75">
      <c r="B77" t="s">
        <v>51</v>
      </c>
      <c r="C77">
        <f>4.83-2</f>
        <v>2.83</v>
      </c>
      <c r="D77">
        <f>Sheet1!B10-Sheet1!B29</f>
        <v>25</v>
      </c>
      <c r="E77">
        <f>Sheet1!B15</f>
        <v>2.2</v>
      </c>
      <c r="F77" s="8">
        <f t="shared" si="7"/>
        <v>155.65</v>
      </c>
      <c r="G77" s="7"/>
      <c r="H77" s="8"/>
    </row>
    <row r="78" spans="2:8" ht="12.75">
      <c r="B78" t="s">
        <v>65</v>
      </c>
      <c r="C78">
        <v>2</v>
      </c>
      <c r="D78">
        <f>Sheet1!B10-Sheet1!B29</f>
        <v>25</v>
      </c>
      <c r="E78">
        <f>Sheet1!B22</f>
        <v>2.9</v>
      </c>
      <c r="F78" s="8">
        <f t="shared" si="7"/>
        <v>145</v>
      </c>
      <c r="G78" s="7"/>
      <c r="H78" s="8"/>
    </row>
    <row r="79" spans="2:8" ht="12.75">
      <c r="B79" t="s">
        <v>66</v>
      </c>
      <c r="C79">
        <f>2*2.1</f>
        <v>4.2</v>
      </c>
      <c r="D79">
        <f>Sheet1!B10-Sheet1!B11</f>
        <v>4</v>
      </c>
      <c r="E79">
        <f>Sheet1!B20</f>
        <v>1.5</v>
      </c>
      <c r="F79" s="8">
        <f t="shared" si="7"/>
        <v>25.200000000000003</v>
      </c>
      <c r="G79" s="7"/>
      <c r="H79" s="8"/>
    </row>
    <row r="80" spans="2:8" ht="12.75">
      <c r="B80" t="s">
        <v>67</v>
      </c>
      <c r="C80">
        <f>2*2.1</f>
        <v>4.2</v>
      </c>
      <c r="D80">
        <f>Sheet1!B10-Sheet1!B8</f>
        <v>4</v>
      </c>
      <c r="E80">
        <f>Sheet1!B19</f>
        <v>1.9</v>
      </c>
      <c r="F80" s="8">
        <f t="shared" si="7"/>
        <v>31.919999999999998</v>
      </c>
      <c r="G80" s="7"/>
      <c r="H80" s="8"/>
    </row>
    <row r="81" spans="7:8" ht="12.75">
      <c r="G81" s="7"/>
      <c r="H81" s="8"/>
    </row>
    <row r="82" spans="5:9" ht="12.75">
      <c r="E82" t="s">
        <v>36</v>
      </c>
      <c r="F82" s="8">
        <f>SUM(F74:F80)</f>
        <v>667.626</v>
      </c>
      <c r="G82" s="8">
        <f>0.36*D76*G74*H74</f>
        <v>43.47</v>
      </c>
      <c r="H82" s="8"/>
      <c r="I82" s="8">
        <f>F82+G82</f>
        <v>711.096</v>
      </c>
    </row>
    <row r="83" spans="7:8" ht="12.75">
      <c r="G83" s="7"/>
      <c r="H83" s="8"/>
    </row>
    <row r="84" spans="1:8" ht="12.75">
      <c r="A84" t="s">
        <v>70</v>
      </c>
      <c r="B84" t="s">
        <v>71</v>
      </c>
      <c r="C84">
        <v>11.5</v>
      </c>
      <c r="D84">
        <f>Sheet1!B8-Sheet1!B29</f>
        <v>21</v>
      </c>
      <c r="E84">
        <f>Sheet1!B25</f>
        <v>0.6</v>
      </c>
      <c r="F84" s="8">
        <f>C84*D84*E84</f>
        <v>144.9</v>
      </c>
      <c r="G84" s="7">
        <f>Sheet1!C8</f>
        <v>0.5</v>
      </c>
      <c r="H84" s="8">
        <f>C87*2.4</f>
        <v>72</v>
      </c>
    </row>
    <row r="85" spans="2:8" ht="12.75">
      <c r="B85" t="s">
        <v>72</v>
      </c>
      <c r="C85">
        <v>11.5</v>
      </c>
      <c r="D85">
        <f>Sheet1!B8-Sheet1!B29</f>
        <v>21</v>
      </c>
      <c r="E85">
        <f>Sheet1!B15</f>
        <v>2.2</v>
      </c>
      <c r="F85" s="8">
        <f>C85*D85*E85</f>
        <v>531.3000000000001</v>
      </c>
      <c r="G85" s="7"/>
      <c r="H85" s="8"/>
    </row>
    <row r="86" spans="2:7" ht="12.75">
      <c r="B86" t="s">
        <v>73</v>
      </c>
      <c r="C86">
        <v>30</v>
      </c>
      <c r="D86">
        <f>Sheet1!B8-Sheet1!B29</f>
        <v>21</v>
      </c>
      <c r="E86">
        <f>Sheet1!B21</f>
        <v>0.3</v>
      </c>
      <c r="F86" s="8">
        <f>C86*D86*E86</f>
        <v>189</v>
      </c>
      <c r="G86" s="7"/>
    </row>
    <row r="87" spans="2:7" ht="12.75">
      <c r="B87" t="s">
        <v>66</v>
      </c>
      <c r="C87">
        <v>30</v>
      </c>
      <c r="D87">
        <f>0</f>
        <v>0</v>
      </c>
      <c r="E87">
        <f>Sheet1!B20</f>
        <v>1.5</v>
      </c>
      <c r="F87" s="8">
        <f>C87*D87*E87</f>
        <v>0</v>
      </c>
      <c r="G87" s="7"/>
    </row>
    <row r="88" ht="12.75">
      <c r="G88" s="7"/>
    </row>
    <row r="89" spans="5:9" ht="12.75">
      <c r="E89" t="s">
        <v>36</v>
      </c>
      <c r="F89" s="8">
        <f>SUM(F84:F87)</f>
        <v>865.2</v>
      </c>
      <c r="G89" s="8">
        <f>0.36*D84*G84*H84</f>
        <v>272.15999999999997</v>
      </c>
      <c r="I89" s="8">
        <f>F89+G89</f>
        <v>1137.3600000000001</v>
      </c>
    </row>
    <row r="91" spans="8:9" ht="12.75">
      <c r="H91" t="s">
        <v>36</v>
      </c>
      <c r="I91">
        <f>SUM(I3:I89)</f>
        <v>8697.006800000001</v>
      </c>
    </row>
    <row r="94" ht="12.75">
      <c r="H94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Internode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Rumm</dc:creator>
  <cp:keywords/>
  <dc:description/>
  <cp:lastModifiedBy>John Rumm</cp:lastModifiedBy>
  <dcterms:created xsi:type="dcterms:W3CDTF">2004-01-24T18:23:25Z</dcterms:created>
  <dcterms:modified xsi:type="dcterms:W3CDTF">2010-04-01T21:44:45Z</dcterms:modified>
  <cp:category/>
  <cp:version/>
  <cp:contentType/>
  <cp:contentStatus/>
</cp:coreProperties>
</file>